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jpuff\OneDrive\Desktop\Pres\"/>
    </mc:Choice>
  </mc:AlternateContent>
  <xr:revisionPtr revIDLastSave="0" documentId="13_ncr:1_{A5EE42A0-6483-4E50-A9B5-DC890B58D171}" xr6:coauthVersionLast="47" xr6:coauthVersionMax="47" xr10:uidLastSave="{00000000-0000-0000-0000-000000000000}"/>
  <bookViews>
    <workbookView xWindow="-120" yWindow="-120" windowWidth="29040" windowHeight="15225" tabRatio="500" xr2:uid="{00000000-000D-0000-FFFF-FFFF00000000}"/>
  </bookViews>
  <sheets>
    <sheet name="Mill Levy Adj Calc" sheetId="1" r:id="rId1"/>
  </sheets>
  <definedNames>
    <definedName name="_xlnm.Print_Area" localSheetId="0">'Mill Levy Adj Calc'!$B$2:$F$23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29" i="1" s="1"/>
  <c r="F28" i="1"/>
  <c r="F32" i="1"/>
  <c r="F30" i="1" s="1"/>
  <c r="C31" i="1"/>
  <c r="C30" i="1"/>
  <c r="C32" i="1" l="1"/>
  <c r="C33" i="1" s="1"/>
  <c r="F26" i="1"/>
  <c r="C15" i="1" l="1"/>
  <c r="C16" i="1"/>
  <c r="C34" i="1"/>
  <c r="C18" i="1" s="1"/>
  <c r="C17" i="1" s="1"/>
  <c r="C11" i="1" l="1"/>
  <c r="C12" i="1"/>
  <c r="C13" i="1" l="1"/>
  <c r="C14" i="1" s="1"/>
  <c r="C23" i="1"/>
  <c r="C22" i="1"/>
</calcChain>
</file>

<file path=xl/sharedStrings.xml><?xml version="1.0" encoding="utf-8"?>
<sst xmlns="http://schemas.openxmlformats.org/spreadsheetml/2006/main" count="39" uniqueCount="39">
  <si>
    <t>District Actual Value</t>
    <phoneticPr fontId="2" type="noConversion"/>
  </si>
  <si>
    <t>Residential Actual Value</t>
    <phoneticPr fontId="2" type="noConversion"/>
  </si>
  <si>
    <t>Non-Residential Actual Value</t>
    <phoneticPr fontId="2" type="noConversion"/>
  </si>
  <si>
    <t>&lt;- Input Loan Term in Years</t>
  </si>
  <si>
    <t>&lt;- Input Rate as a Percent</t>
  </si>
  <si>
    <t>&lt;- Input Loan Amount as Dollars</t>
  </si>
  <si>
    <t>Step 1: Enter Loan Amount, Loan Rate, and Loan Term</t>
  </si>
  <si>
    <t>Additional Mill Levy Required</t>
  </si>
  <si>
    <t>Residential Assessed Value</t>
  </si>
  <si>
    <t>Non-Residential Assessed Value</t>
  </si>
  <si>
    <t>Property Tax = (Mill Levy x 0.001) x Assessed Value</t>
  </si>
  <si>
    <t>Data Used for Calculations</t>
  </si>
  <si>
    <t>Step 2: Review Summary</t>
  </si>
  <si>
    <t>Residential Assessment Rate (RAR)</t>
  </si>
  <si>
    <t>Non-Residential Assessment Rate</t>
  </si>
  <si>
    <t>Present Value of Loan</t>
  </si>
  <si>
    <t>Loan Term (Months)</t>
  </si>
  <si>
    <t>Loan Rate</t>
  </si>
  <si>
    <t>Loan Payment (Monthly)</t>
  </si>
  <si>
    <t>Loan Payment (Annually)</t>
  </si>
  <si>
    <t>Total Cost of Loan Over Term Without Prepayment</t>
  </si>
  <si>
    <t>Step 3: Enter your Home Value in the Highlighted Box</t>
  </si>
  <si>
    <t>Enter your Home Value</t>
  </si>
  <si>
    <t>Loan Repayment (Annually)</t>
  </si>
  <si>
    <t>Term (Years)</t>
  </si>
  <si>
    <t>Rate (%)</t>
  </si>
  <si>
    <t>Simple Cost Over  the Term of the Loan</t>
  </si>
  <si>
    <t>District Assessed Value</t>
  </si>
  <si>
    <t>Estimated Property Tax for the Proposed S.E.A.R. per Month</t>
  </si>
  <si>
    <t>Estimated Property Tax for the Proposed S.E.A.R. per Year</t>
  </si>
  <si>
    <t>Total Estimated Interest</t>
  </si>
  <si>
    <t>Project Fund Amount ($)</t>
  </si>
  <si>
    <t>Total Par ($)</t>
  </si>
  <si>
    <r>
      <t xml:space="preserve">S.E.A.R. Calculator: </t>
    </r>
    <r>
      <rPr>
        <sz val="12"/>
        <rFont val="Arial"/>
        <family val="2"/>
      </rPr>
      <t>The following is an estimation tool to provide an indication of repayment and the impact to residential and non-residential tax payers.  Actual  terms would be for an approved repayment amount and this tool does not include fees or other  costs.</t>
    </r>
  </si>
  <si>
    <r>
      <rPr>
        <b/>
        <sz val="10"/>
        <rFont val="Arial"/>
        <family val="2"/>
      </rPr>
      <t>Residential</t>
    </r>
    <r>
      <rPr>
        <sz val="10"/>
        <rFont val="Arial"/>
        <family val="2"/>
      </rPr>
      <t xml:space="preserve"> cost per $100,000 of Actual Home Value (Annually)</t>
    </r>
  </si>
  <si>
    <r>
      <rPr>
        <b/>
        <sz val="10"/>
        <rFont val="Arial"/>
        <family val="2"/>
      </rPr>
      <t>Non-Residential</t>
    </r>
    <r>
      <rPr>
        <sz val="10"/>
        <rFont val="Arial"/>
        <family val="2"/>
      </rPr>
      <t xml:space="preserve"> cost per $100,000 of Actual Home Value (Annually)</t>
    </r>
  </si>
  <si>
    <t>Example: Cost for a Home with an Actual Value of $1M (Monthly)</t>
  </si>
  <si>
    <t>Example: Cost for a Home with an Actual Value of $1M (Annually)</t>
  </si>
  <si>
    <t>&lt;- Enter Your Home Value for Personalized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</si>
</sst>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&quot;$&quot;#,##0"/>
    <numFmt numFmtId="166" formatCode="&quot;$&quot;#,##0.00"/>
    <numFmt numFmtId="167" formatCode="0.00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1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5" fillId="0" borderId="4" xfId="0" applyFont="1" applyBorder="1" applyAlignment="1">
      <alignment horizontal="left" vertical="top" wrapText="1"/>
    </xf>
    <xf numFmtId="0" fontId="0" fillId="0" borderId="11" xfId="0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3" xfId="0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9" xfId="0" applyFont="1" applyFill="1" applyBorder="1" applyAlignment="1">
      <alignment horizontal="right"/>
    </xf>
    <xf numFmtId="166" fontId="0" fillId="2" borderId="1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0" fontId="1" fillId="0" borderId="0" xfId="0" applyFont="1"/>
    <xf numFmtId="10" fontId="0" fillId="0" borderId="0" xfId="0" applyNumberFormat="1"/>
    <xf numFmtId="164" fontId="0" fillId="0" borderId="4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166" fontId="0" fillId="3" borderId="6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166" fontId="0" fillId="3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1" fillId="0" borderId="7" xfId="0" applyFon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8" xfId="0" applyBorder="1"/>
    <xf numFmtId="10" fontId="1" fillId="0" borderId="9" xfId="0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4"/>
  <sheetViews>
    <sheetView showGridLines="0" tabSelected="1" zoomScale="125" zoomScaleNormal="100" workbookViewId="0">
      <selection activeCell="C5" sqref="C5"/>
    </sheetView>
  </sheetViews>
  <sheetFormatPr defaultColWidth="10.85546875" defaultRowHeight="12.75" x14ac:dyDescent="0.2"/>
  <cols>
    <col min="1" max="1" width="2" customWidth="1"/>
    <col min="2" max="2" width="64.5703125" customWidth="1"/>
    <col min="3" max="3" width="12.42578125" style="9" bestFit="1" customWidth="1"/>
    <col min="4" max="4" width="2.5703125" style="9" customWidth="1"/>
    <col min="5" max="5" width="54.42578125" customWidth="1"/>
    <col min="6" max="6" width="14.140625" bestFit="1" customWidth="1"/>
    <col min="7" max="10" width="11.28515625" customWidth="1"/>
    <col min="11" max="11" width="27.85546875" style="9" bestFit="1" customWidth="1"/>
    <col min="12" max="12" width="14.140625" bestFit="1" customWidth="1"/>
    <col min="13" max="13" width="89" bestFit="1" customWidth="1"/>
    <col min="14" max="14" width="16.5703125" customWidth="1"/>
    <col min="15" max="15" width="2.140625" customWidth="1"/>
  </cols>
  <sheetData>
    <row r="1" spans="2:15" s="8" customFormat="1" ht="15.75" x14ac:dyDescent="0.2">
      <c r="B1" s="5"/>
      <c r="C1" s="5"/>
      <c r="D1" s="5"/>
      <c r="E1" s="5"/>
      <c r="F1" s="5"/>
      <c r="G1" s="6"/>
      <c r="H1" s="6"/>
      <c r="I1" s="6"/>
      <c r="J1" s="6"/>
      <c r="K1" s="6"/>
      <c r="L1" s="7"/>
      <c r="M1" s="63"/>
      <c r="N1" s="63"/>
    </row>
    <row r="2" spans="2:15" ht="36.75" customHeight="1" x14ac:dyDescent="0.2">
      <c r="B2" s="60" t="s">
        <v>33</v>
      </c>
      <c r="C2" s="60"/>
      <c r="D2" s="60"/>
      <c r="E2" s="60"/>
      <c r="F2" s="60"/>
      <c r="G2" s="6"/>
      <c r="H2" s="6"/>
      <c r="I2" s="6"/>
      <c r="J2" s="6"/>
      <c r="K2" s="6"/>
      <c r="L2" s="9"/>
    </row>
    <row r="3" spans="2:15" x14ac:dyDescent="0.2">
      <c r="B3" s="10"/>
      <c r="C3" s="10"/>
      <c r="D3" s="11"/>
      <c r="E3" s="9"/>
      <c r="F3" s="9"/>
      <c r="G3" s="9"/>
      <c r="H3" s="9"/>
      <c r="I3" s="9"/>
      <c r="J3" s="9"/>
      <c r="L3" s="9"/>
    </row>
    <row r="4" spans="2:15" x14ac:dyDescent="0.2">
      <c r="B4" s="64" t="s">
        <v>6</v>
      </c>
      <c r="C4" s="58"/>
      <c r="D4" s="58"/>
      <c r="E4" s="58"/>
      <c r="F4" s="59"/>
      <c r="G4" s="9"/>
      <c r="H4" s="9"/>
      <c r="I4" s="9"/>
      <c r="J4" s="9"/>
      <c r="L4" s="9"/>
    </row>
    <row r="5" spans="2:15" x14ac:dyDescent="0.2">
      <c r="B5" s="13" t="s">
        <v>31</v>
      </c>
      <c r="C5" s="2">
        <v>8000000</v>
      </c>
      <c r="D5" s="14"/>
      <c r="E5" s="16" t="s">
        <v>5</v>
      </c>
      <c r="F5" s="12"/>
      <c r="G5" s="9"/>
      <c r="H5" s="9"/>
      <c r="I5" s="9"/>
      <c r="J5" s="9"/>
      <c r="L5" s="9"/>
    </row>
    <row r="6" spans="2:15" x14ac:dyDescent="0.2">
      <c r="B6" s="15" t="s">
        <v>32</v>
      </c>
      <c r="C6" s="32">
        <f>C5+131000</f>
        <v>8131000</v>
      </c>
      <c r="D6" s="11"/>
      <c r="E6" s="65"/>
      <c r="F6" s="65"/>
      <c r="G6" s="18"/>
      <c r="H6" s="18"/>
      <c r="I6" s="18"/>
      <c r="J6" s="18"/>
      <c r="K6" s="19"/>
    </row>
    <row r="7" spans="2:15" x14ac:dyDescent="0.2">
      <c r="B7" s="15" t="s">
        <v>25</v>
      </c>
      <c r="C7" s="3">
        <v>4.7500000000000001E-2</v>
      </c>
      <c r="D7" s="11"/>
      <c r="E7" s="16" t="s">
        <v>4</v>
      </c>
      <c r="F7" s="17"/>
      <c r="G7" s="18"/>
      <c r="H7" s="18"/>
      <c r="I7" s="18"/>
      <c r="J7" s="18"/>
      <c r="K7" s="19"/>
      <c r="L7" s="11"/>
    </row>
    <row r="8" spans="2:15" x14ac:dyDescent="0.2">
      <c r="B8" s="20" t="s">
        <v>24</v>
      </c>
      <c r="C8" s="4">
        <v>20</v>
      </c>
      <c r="D8" s="11"/>
      <c r="E8" s="16" t="s">
        <v>3</v>
      </c>
      <c r="F8" s="17"/>
      <c r="G8" s="18"/>
      <c r="H8" s="18"/>
      <c r="I8" s="18"/>
      <c r="J8" s="18"/>
      <c r="L8" s="9"/>
    </row>
    <row r="9" spans="2:15" x14ac:dyDescent="0.2">
      <c r="B9" s="9"/>
      <c r="C9" s="11"/>
      <c r="D9" s="11"/>
      <c r="E9" s="9"/>
      <c r="F9" s="9"/>
      <c r="G9" s="9"/>
      <c r="H9" s="9"/>
      <c r="I9" s="9"/>
      <c r="J9" s="9"/>
    </row>
    <row r="10" spans="2:15" x14ac:dyDescent="0.2">
      <c r="B10" s="21" t="s">
        <v>12</v>
      </c>
      <c r="C10" s="22"/>
      <c r="D10" s="23"/>
      <c r="G10" s="9"/>
      <c r="H10" s="9"/>
      <c r="I10" s="9"/>
      <c r="J10" s="9"/>
    </row>
    <row r="11" spans="2:15" s="26" customFormat="1" x14ac:dyDescent="0.2">
      <c r="B11" s="24" t="s">
        <v>34</v>
      </c>
      <c r="C11" s="25">
        <f>(C15*0.001)*(100000*C26)</f>
        <v>41.15378278164409</v>
      </c>
      <c r="H11" s="9"/>
      <c r="I11" s="9"/>
      <c r="K11"/>
      <c r="L11"/>
      <c r="M11"/>
      <c r="N11"/>
      <c r="O11"/>
    </row>
    <row r="12" spans="2:15" s="26" customFormat="1" x14ac:dyDescent="0.2">
      <c r="B12" s="27" t="s">
        <v>35</v>
      </c>
      <c r="C12" s="28">
        <f>(C15*0.001)*(100000*C27)</f>
        <v>169.72513519702443</v>
      </c>
      <c r="J12"/>
      <c r="K12"/>
      <c r="L12"/>
      <c r="M12"/>
      <c r="N12"/>
      <c r="O12"/>
    </row>
    <row r="13" spans="2:15" s="26" customFormat="1" ht="11.45" customHeight="1" x14ac:dyDescent="0.2">
      <c r="B13" s="27" t="s">
        <v>36</v>
      </c>
      <c r="C13" s="28">
        <f>(C11*10)/12</f>
        <v>34.294818984703404</v>
      </c>
      <c r="J13"/>
      <c r="K13"/>
      <c r="L13"/>
      <c r="M13"/>
      <c r="N13"/>
      <c r="O13"/>
    </row>
    <row r="14" spans="2:15" s="26" customFormat="1" x14ac:dyDescent="0.2">
      <c r="B14" s="27" t="s">
        <v>37</v>
      </c>
      <c r="C14" s="28">
        <f>C13*12</f>
        <v>411.53782781644088</v>
      </c>
      <c r="J14" s="29"/>
      <c r="K14"/>
      <c r="L14"/>
      <c r="M14" s="30"/>
      <c r="N14"/>
      <c r="O14"/>
    </row>
    <row r="15" spans="2:15" s="26" customFormat="1" x14ac:dyDescent="0.2">
      <c r="B15" s="27" t="s">
        <v>7</v>
      </c>
      <c r="C15" s="31">
        <f>-C33/(0.001*F26)</f>
        <v>6.0833381791048176</v>
      </c>
      <c r="J15"/>
      <c r="K15"/>
      <c r="L15"/>
      <c r="M15"/>
      <c r="N15"/>
      <c r="O15"/>
    </row>
    <row r="16" spans="2:15" s="26" customFormat="1" x14ac:dyDescent="0.2">
      <c r="B16" s="27" t="s">
        <v>23</v>
      </c>
      <c r="C16" s="32">
        <f>-C33</f>
        <v>630533.3180938164</v>
      </c>
      <c r="J16"/>
      <c r="K16"/>
      <c r="L16"/>
      <c r="M16"/>
      <c r="N16"/>
      <c r="O16"/>
    </row>
    <row r="17" spans="2:15" s="26" customFormat="1" x14ac:dyDescent="0.2">
      <c r="B17" s="27" t="s">
        <v>30</v>
      </c>
      <c r="C17" s="32">
        <f>C18-C6</f>
        <v>4479666.3618763294</v>
      </c>
      <c r="J17"/>
      <c r="K17"/>
      <c r="L17"/>
      <c r="M17"/>
      <c r="N17"/>
      <c r="O17"/>
    </row>
    <row r="18" spans="2:15" s="26" customFormat="1" x14ac:dyDescent="0.2">
      <c r="B18" s="27" t="s">
        <v>26</v>
      </c>
      <c r="C18" s="32">
        <f>-C34</f>
        <v>12610666.361876329</v>
      </c>
      <c r="J18"/>
      <c r="K18"/>
      <c r="L18"/>
      <c r="M18"/>
      <c r="N18"/>
      <c r="O18"/>
    </row>
    <row r="19" spans="2:15" s="26" customFormat="1" x14ac:dyDescent="0.2">
      <c r="B19" s="19"/>
      <c r="C19" s="33"/>
      <c r="J19"/>
      <c r="K19"/>
      <c r="L19"/>
      <c r="M19"/>
      <c r="N19"/>
      <c r="O19"/>
    </row>
    <row r="20" spans="2:15" s="26" customFormat="1" x14ac:dyDescent="0.2">
      <c r="B20" s="57" t="s">
        <v>21</v>
      </c>
      <c r="C20" s="59"/>
      <c r="J20"/>
      <c r="K20"/>
      <c r="L20"/>
      <c r="M20"/>
      <c r="N20"/>
      <c r="O20"/>
    </row>
    <row r="21" spans="2:15" s="26" customFormat="1" x14ac:dyDescent="0.2">
      <c r="B21" s="34" t="s">
        <v>22</v>
      </c>
      <c r="C21" s="1">
        <v>950000</v>
      </c>
      <c r="E21" s="16" t="s">
        <v>38</v>
      </c>
      <c r="F21" s="17"/>
      <c r="J21"/>
      <c r="K21"/>
      <c r="L21"/>
      <c r="M21"/>
      <c r="N21"/>
      <c r="O21"/>
    </row>
    <row r="22" spans="2:15" s="26" customFormat="1" x14ac:dyDescent="0.2">
      <c r="B22" s="35" t="s">
        <v>28</v>
      </c>
      <c r="C22" s="36">
        <f>(($C$21/100000)*$C$11)/12</f>
        <v>32.58007803546824</v>
      </c>
      <c r="J22"/>
      <c r="K22"/>
      <c r="L22"/>
      <c r="M22"/>
      <c r="N22"/>
      <c r="O22"/>
    </row>
    <row r="23" spans="2:15" s="26" customFormat="1" x14ac:dyDescent="0.2">
      <c r="B23" s="37" t="s">
        <v>29</v>
      </c>
      <c r="C23" s="38">
        <f>(($C$21/100000)*$C$11)</f>
        <v>390.96093642561885</v>
      </c>
      <c r="J23"/>
      <c r="K23"/>
      <c r="L23"/>
      <c r="M23"/>
      <c r="N23"/>
      <c r="O23"/>
    </row>
    <row r="24" spans="2:15" s="26" customFormat="1" x14ac:dyDescent="0.2">
      <c r="B24" s="19"/>
      <c r="C24" s="33"/>
      <c r="J24"/>
      <c r="K24"/>
      <c r="L24"/>
      <c r="M24"/>
      <c r="N24"/>
      <c r="O24"/>
    </row>
    <row r="25" spans="2:15" s="26" customFormat="1" x14ac:dyDescent="0.2">
      <c r="B25" s="57" t="s">
        <v>11</v>
      </c>
      <c r="C25" s="58"/>
      <c r="D25" s="58"/>
      <c r="E25" s="58"/>
      <c r="F25" s="59"/>
      <c r="G25" s="40"/>
      <c r="H25" s="40"/>
      <c r="I25" s="40"/>
      <c r="J25" s="40"/>
      <c r="M25" s="40"/>
      <c r="N25" s="40"/>
    </row>
    <row r="26" spans="2:15" s="26" customFormat="1" x14ac:dyDescent="0.2">
      <c r="B26" s="41" t="s">
        <v>13</v>
      </c>
      <c r="C26" s="42">
        <v>6.7650000000000002E-2</v>
      </c>
      <c r="E26" s="41" t="s">
        <v>27</v>
      </c>
      <c r="F26" s="43">
        <f>SUM(F27:F28)</f>
        <v>103649230</v>
      </c>
    </row>
    <row r="27" spans="2:15" x14ac:dyDescent="0.2">
      <c r="B27" s="44" t="s">
        <v>14</v>
      </c>
      <c r="C27" s="45">
        <v>0.27900000000000003</v>
      </c>
      <c r="E27" s="44" t="s">
        <v>8</v>
      </c>
      <c r="F27" s="46">
        <v>90296219</v>
      </c>
      <c r="G27" s="47"/>
      <c r="H27" s="47"/>
      <c r="I27" s="47"/>
      <c r="J27" s="47"/>
      <c r="M27" s="47"/>
      <c r="N27" s="47"/>
    </row>
    <row r="28" spans="2:15" x14ac:dyDescent="0.2">
      <c r="B28" s="48"/>
      <c r="C28" s="49"/>
      <c r="E28" s="44" t="s">
        <v>9</v>
      </c>
      <c r="F28" s="46">
        <f>423568+10631133+64+2298246</f>
        <v>13353011</v>
      </c>
      <c r="G28" s="47"/>
      <c r="H28" s="47"/>
      <c r="I28" s="47"/>
      <c r="J28" s="47"/>
      <c r="L28" s="33"/>
      <c r="M28" s="47"/>
      <c r="N28" s="47"/>
    </row>
    <row r="29" spans="2:15" x14ac:dyDescent="0.2">
      <c r="B29" s="44" t="s">
        <v>15</v>
      </c>
      <c r="C29" s="46">
        <f>C6</f>
        <v>8131000</v>
      </c>
      <c r="E29" s="50"/>
      <c r="F29" s="46"/>
      <c r="G29" s="47"/>
      <c r="H29" s="47"/>
      <c r="I29" s="47"/>
      <c r="J29" s="47"/>
      <c r="M29" s="47"/>
      <c r="N29" s="47"/>
    </row>
    <row r="30" spans="2:15" x14ac:dyDescent="0.2">
      <c r="B30" s="44" t="s">
        <v>16</v>
      </c>
      <c r="C30" s="49">
        <f>C8*12</f>
        <v>240</v>
      </c>
      <c r="E30" s="50" t="s">
        <v>0</v>
      </c>
      <c r="F30" s="46">
        <f>SUM(F31:F32)</f>
        <v>1395747937</v>
      </c>
      <c r="G30" s="47"/>
      <c r="H30" s="47"/>
      <c r="I30" s="47"/>
      <c r="J30" s="47"/>
      <c r="M30" s="47"/>
      <c r="N30" s="47"/>
    </row>
    <row r="31" spans="2:15" x14ac:dyDescent="0.2">
      <c r="B31" s="44" t="s">
        <v>17</v>
      </c>
      <c r="C31" s="49">
        <f>C7/12</f>
        <v>3.9583333333333337E-3</v>
      </c>
      <c r="D31" s="51"/>
      <c r="E31" s="50" t="s">
        <v>1</v>
      </c>
      <c r="F31" s="46">
        <v>1347705443</v>
      </c>
      <c r="M31" s="47"/>
      <c r="N31" s="47"/>
    </row>
    <row r="32" spans="2:15" x14ac:dyDescent="0.2">
      <c r="B32" s="44" t="s">
        <v>18</v>
      </c>
      <c r="C32" s="46">
        <f>PMT(C31,C30,C29)</f>
        <v>-52544.443174484702</v>
      </c>
      <c r="D32" s="33"/>
      <c r="E32" s="50" t="s">
        <v>2</v>
      </c>
      <c r="F32" s="46">
        <f>1518173+38286636+244+8237441</f>
        <v>48042494</v>
      </c>
      <c r="N32" s="47"/>
    </row>
    <row r="33" spans="2:15" x14ac:dyDescent="0.2">
      <c r="B33" s="44" t="s">
        <v>19</v>
      </c>
      <c r="C33" s="46">
        <f>C32*12</f>
        <v>-630533.3180938164</v>
      </c>
      <c r="D33" s="33"/>
      <c r="E33" s="48"/>
      <c r="F33" s="52"/>
      <c r="M33" s="47"/>
      <c r="N33" s="47"/>
    </row>
    <row r="34" spans="2:15" x14ac:dyDescent="0.2">
      <c r="B34" s="53" t="s">
        <v>20</v>
      </c>
      <c r="C34" s="54">
        <f>C30*C32</f>
        <v>-12610666.361876329</v>
      </c>
      <c r="D34" s="33"/>
      <c r="E34" s="61" t="s">
        <v>10</v>
      </c>
      <c r="F34" s="62"/>
      <c r="M34" s="47"/>
      <c r="N34" s="47"/>
    </row>
    <row r="35" spans="2:15" x14ac:dyDescent="0.2">
      <c r="D35" s="33"/>
      <c r="L35" s="47"/>
      <c r="M35" s="47"/>
      <c r="N35" s="47"/>
    </row>
    <row r="36" spans="2:15" x14ac:dyDescent="0.2">
      <c r="D36" s="33"/>
      <c r="M36" s="47"/>
      <c r="N36" s="47"/>
    </row>
    <row r="37" spans="2:15" x14ac:dyDescent="0.2">
      <c r="D37" s="33"/>
      <c r="E37" s="47"/>
      <c r="F37" s="47"/>
      <c r="G37" s="47"/>
      <c r="H37" s="47"/>
      <c r="I37" s="47"/>
      <c r="J37" s="47"/>
      <c r="M37" s="47"/>
      <c r="N37" s="47"/>
    </row>
    <row r="38" spans="2:15" x14ac:dyDescent="0.2">
      <c r="D38" s="33"/>
      <c r="E38" s="47"/>
      <c r="F38" s="47"/>
      <c r="G38" s="47"/>
      <c r="H38" s="47"/>
      <c r="I38" s="47"/>
      <c r="J38" s="47"/>
      <c r="M38" s="47"/>
      <c r="N38" s="47"/>
    </row>
    <row r="39" spans="2:15" x14ac:dyDescent="0.2">
      <c r="D39" s="33"/>
      <c r="E39" s="47"/>
      <c r="F39" s="47"/>
      <c r="G39" s="47"/>
      <c r="H39" s="47"/>
      <c r="I39" s="47"/>
      <c r="J39" s="47"/>
      <c r="K39"/>
      <c r="L39" s="33"/>
      <c r="M39" s="47"/>
      <c r="N39" s="47"/>
    </row>
    <row r="40" spans="2:15" x14ac:dyDescent="0.2">
      <c r="D40" s="33"/>
      <c r="E40" s="47"/>
      <c r="F40" s="47"/>
      <c r="G40" s="47"/>
      <c r="H40" s="47"/>
      <c r="I40" s="47"/>
      <c r="J40" s="47"/>
      <c r="M40" s="47"/>
      <c r="N40" s="47"/>
    </row>
    <row r="41" spans="2:15" x14ac:dyDescent="0.2">
      <c r="E41" s="47"/>
      <c r="F41" s="47"/>
      <c r="G41" s="47"/>
      <c r="H41" s="47"/>
      <c r="I41" s="47"/>
      <c r="J41" s="47"/>
      <c r="M41" s="47"/>
      <c r="N41" s="47"/>
    </row>
    <row r="42" spans="2:15" x14ac:dyDescent="0.2">
      <c r="D42" s="55"/>
      <c r="L42" s="9"/>
    </row>
    <row r="43" spans="2:15" x14ac:dyDescent="0.2">
      <c r="D43" s="55"/>
    </row>
    <row r="44" spans="2:15" x14ac:dyDescent="0.2">
      <c r="O44" s="56"/>
    </row>
    <row r="45" spans="2:15" x14ac:dyDescent="0.2">
      <c r="K45"/>
      <c r="L45" s="9"/>
    </row>
    <row r="46" spans="2:15" x14ac:dyDescent="0.2">
      <c r="L46" s="9"/>
    </row>
    <row r="48" spans="2:15" x14ac:dyDescent="0.2">
      <c r="G48" s="33"/>
      <c r="H48" s="33"/>
      <c r="I48" s="33"/>
      <c r="J48" s="33"/>
      <c r="K48"/>
    </row>
    <row r="49" spans="6:11" x14ac:dyDescent="0.2">
      <c r="G49" s="33"/>
      <c r="H49" s="33"/>
      <c r="I49" s="33"/>
      <c r="J49" s="33"/>
      <c r="K49"/>
    </row>
    <row r="50" spans="6:11" x14ac:dyDescent="0.2">
      <c r="G50" s="55"/>
      <c r="H50" s="55"/>
      <c r="I50" s="55"/>
      <c r="J50" s="55"/>
      <c r="K50"/>
    </row>
    <row r="51" spans="6:11" x14ac:dyDescent="0.2">
      <c r="G51" s="55"/>
      <c r="H51" s="55"/>
      <c r="I51" s="55"/>
      <c r="J51" s="55"/>
      <c r="K51"/>
    </row>
    <row r="52" spans="6:11" x14ac:dyDescent="0.2">
      <c r="G52" s="39"/>
      <c r="H52" s="39"/>
      <c r="I52" s="39"/>
      <c r="J52" s="39"/>
      <c r="K52"/>
    </row>
    <row r="53" spans="6:11" x14ac:dyDescent="0.2">
      <c r="F53" s="9"/>
      <c r="G53" s="9"/>
      <c r="H53" s="9"/>
      <c r="I53" s="9"/>
      <c r="J53" s="9"/>
      <c r="K53"/>
    </row>
    <row r="54" spans="6:11" x14ac:dyDescent="0.2">
      <c r="F54" s="9"/>
      <c r="G54" s="9"/>
      <c r="H54" s="9"/>
      <c r="I54" s="9"/>
      <c r="J54" s="9"/>
      <c r="K54"/>
    </row>
  </sheetData>
  <sheetProtection algorithmName="SHA-512" hashValue="kgg1Fn32xQbIkkZBdBMXiyEYQ0/6PMibcwvx2tLUXjyhdlm2Ip0WWlLBMbpT8BLqbvr+LvX/76IxR44LJU/dbw==" saltValue="yC2wTWiPF8ICGlzh4L9Srg==" spinCount="100000" sheet="1" objects="1" scenarios="1" selectLockedCells="1"/>
  <mergeCells count="6">
    <mergeCell ref="B25:F25"/>
    <mergeCell ref="B2:F2"/>
    <mergeCell ref="E34:F34"/>
    <mergeCell ref="M1:N1"/>
    <mergeCell ref="B4:F4"/>
    <mergeCell ref="B20:C20"/>
  </mergeCells>
  <phoneticPr fontId="2" type="noConversion"/>
  <pageMargins left="0" right="0" top="1" bottom="1" header="0.5" footer="0.5"/>
  <pageSetup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Mill Levy Adj Calc</vt:lpstr>
      <vt:lpstr>'Mill Levy Adj Calc'!Print_Area</vt:lpstr>
    </vt:vector>
  </TitlesOfParts>
  <Company>Genesee Fire Rescue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Puffett</dc:creator>
  <cp:lastModifiedBy>Genesee Fire Rescue</cp:lastModifiedBy>
  <cp:lastPrinted>2024-01-16T14:19:43Z</cp:lastPrinted>
  <dcterms:created xsi:type="dcterms:W3CDTF">2018-02-20T22:57:20Z</dcterms:created>
  <dcterms:modified xsi:type="dcterms:W3CDTF">2024-04-08T17:09:25Z</dcterms:modified>
</cp:coreProperties>
</file>